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montcalm.sharepoint.com/sites/AdministrativeServices/VPofAdmin/Budget/"/>
    </mc:Choice>
  </mc:AlternateContent>
  <xr:revisionPtr revIDLastSave="0" documentId="11_413E42E365467CE987E5AE36DE67D8F81562A671" xr6:coauthVersionLast="45" xr6:coauthVersionMax="45" xr10:uidLastSave="{00000000-0000-0000-0000-000000000000}"/>
  <bookViews>
    <workbookView xWindow="2580" yWindow="2580" windowWidth="16920" windowHeight="1054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" l="1"/>
  <c r="G79" i="1"/>
  <c r="F73" i="1"/>
  <c r="F54" i="1"/>
  <c r="F45" i="1"/>
  <c r="F33" i="1"/>
  <c r="F26" i="1"/>
  <c r="F19" i="1"/>
  <c r="F28" i="1" s="1"/>
  <c r="G76" i="1"/>
  <c r="G72" i="1"/>
  <c r="G70" i="1"/>
  <c r="G54" i="1"/>
  <c r="G39" i="1"/>
  <c r="G37" i="1"/>
  <c r="G32" i="1"/>
  <c r="G31" i="1"/>
  <c r="G27" i="1"/>
  <c r="G26" i="1"/>
  <c r="G24" i="1"/>
  <c r="G21" i="1"/>
  <c r="G19" i="1"/>
  <c r="G14" i="1"/>
  <c r="G12" i="1"/>
  <c r="G11" i="1"/>
  <c r="G10" i="1"/>
  <c r="G45" i="1" l="1"/>
  <c r="G28" i="1"/>
  <c r="F85" i="1"/>
  <c r="G33" i="1"/>
  <c r="G73" i="1"/>
  <c r="G85" i="1" s="1"/>
  <c r="H82" i="1"/>
  <c r="H79" i="1"/>
  <c r="H76" i="1"/>
  <c r="H72" i="1"/>
  <c r="H71" i="1"/>
  <c r="H70" i="1"/>
  <c r="H69" i="1"/>
  <c r="H68" i="1"/>
  <c r="H67" i="1"/>
  <c r="H66" i="1"/>
  <c r="H53" i="1"/>
  <c r="H52" i="1"/>
  <c r="H51" i="1"/>
  <c r="H50" i="1"/>
  <c r="H49" i="1"/>
  <c r="H48" i="1"/>
  <c r="H44" i="1"/>
  <c r="H43" i="1"/>
  <c r="H42" i="1"/>
  <c r="H41" i="1"/>
  <c r="H40" i="1"/>
  <c r="H39" i="1"/>
  <c r="H38" i="1"/>
  <c r="H37" i="1"/>
  <c r="H36" i="1"/>
  <c r="H32" i="1"/>
  <c r="H31" i="1"/>
  <c r="H27" i="1"/>
  <c r="H26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4" i="1" l="1"/>
  <c r="H45" i="1"/>
  <c r="H73" i="1"/>
  <c r="H33" i="1"/>
  <c r="H10" i="1"/>
  <c r="H28" i="1" s="1"/>
  <c r="H85" i="1" l="1"/>
</calcChain>
</file>

<file path=xl/sharedStrings.xml><?xml version="1.0" encoding="utf-8"?>
<sst xmlns="http://schemas.openxmlformats.org/spreadsheetml/2006/main" count="84" uniqueCount="78">
  <si>
    <t>Budget Expenditures</t>
  </si>
  <si>
    <t>2019-20</t>
  </si>
  <si>
    <t>AMENDED</t>
  </si>
  <si>
    <t>PROPOSED</t>
  </si>
  <si>
    <t>INCR</t>
  </si>
  <si>
    <t>ACS DEPARTMENT</t>
  </si>
  <si>
    <t>BUDGET</t>
  </si>
  <si>
    <t>(DECR)</t>
  </si>
  <si>
    <t>Change explanations</t>
  </si>
  <si>
    <t>111   Fine Arts</t>
  </si>
  <si>
    <t>Reduced equipment repair</t>
  </si>
  <si>
    <t>112   Communications/English</t>
  </si>
  <si>
    <t>Reduction of Supplies</t>
  </si>
  <si>
    <t>113   Social Science</t>
  </si>
  <si>
    <t>114   Mathematics</t>
  </si>
  <si>
    <t>115   Sciences</t>
  </si>
  <si>
    <t>Reduction of Supplies/Equip. repair</t>
  </si>
  <si>
    <t>116   Physical Education</t>
  </si>
  <si>
    <t>118   General Studies</t>
  </si>
  <si>
    <t>119   Early College</t>
  </si>
  <si>
    <t>121   Business Instruction</t>
  </si>
  <si>
    <t>122   Computer Information Systems</t>
  </si>
  <si>
    <t>123   Digital Arts</t>
  </si>
  <si>
    <t>124   Criminal Justice/Early Chldhd Dev.</t>
  </si>
  <si>
    <t>131   Agricultural Science</t>
  </si>
  <si>
    <t>132   Design Technology</t>
  </si>
  <si>
    <t>133   Mechanical Trades</t>
  </si>
  <si>
    <t>Reduced Equipment</t>
  </si>
  <si>
    <t>135   Computer Support Technologies</t>
  </si>
  <si>
    <t>141   Health Occupations</t>
  </si>
  <si>
    <t>152   Student Success/Writing Center</t>
  </si>
  <si>
    <t>Increase of Supplies</t>
  </si>
  <si>
    <t>Total Instruction</t>
  </si>
  <si>
    <t>321   Community Outreach</t>
  </si>
  <si>
    <t>322   Activities Building-campus</t>
  </si>
  <si>
    <t>Total Public Service</t>
  </si>
  <si>
    <t>410   Library Services</t>
  </si>
  <si>
    <t>430   Media Services</t>
  </si>
  <si>
    <t>Reduced supplies</t>
  </si>
  <si>
    <t>431   Instructional Technology</t>
  </si>
  <si>
    <t>441   Off-Campus Centers</t>
  </si>
  <si>
    <t>PAC expenses</t>
  </si>
  <si>
    <t>442   V.P. for Student &amp; Academic Affairs</t>
  </si>
  <si>
    <t>Increase supplies</t>
  </si>
  <si>
    <t>443   Dean of Occupation &amp; Assesment</t>
  </si>
  <si>
    <t>Reduced equipment</t>
  </si>
  <si>
    <t>444   Instructional Development</t>
  </si>
  <si>
    <t>Reallocation of Equipment/Supplies</t>
  </si>
  <si>
    <t>444   Insitutional Effectiveness</t>
  </si>
  <si>
    <t>446   Dean of Health Occupations</t>
  </si>
  <si>
    <t>Total Instructional Support</t>
  </si>
  <si>
    <t>450   Student Success Center Admin</t>
  </si>
  <si>
    <t>510   Student Services Administration</t>
  </si>
  <si>
    <t>520   Career Advising</t>
  </si>
  <si>
    <t>530   Counseling and Guidance</t>
  </si>
  <si>
    <t>Foundation paid for bus trips</t>
  </si>
  <si>
    <t>540   Financial Aid</t>
  </si>
  <si>
    <t>575   Recruiting</t>
  </si>
  <si>
    <t>Total Student Services</t>
  </si>
  <si>
    <t>Page 2 of 3</t>
  </si>
  <si>
    <r>
      <t xml:space="preserve">Budget Expenditures                   </t>
    </r>
    <r>
      <rPr>
        <sz val="8"/>
        <rFont val="Arial"/>
        <family val="2"/>
      </rPr>
      <t xml:space="preserve"> continued</t>
    </r>
  </si>
  <si>
    <t>610   President</t>
  </si>
  <si>
    <t>615   Board of Trustees</t>
  </si>
  <si>
    <t>621   VP for Administrative Services</t>
  </si>
  <si>
    <t>622   Accounting</t>
  </si>
  <si>
    <t>623   Information Systems</t>
  </si>
  <si>
    <t>624   Human Resources</t>
  </si>
  <si>
    <t>Reallocation of staff</t>
  </si>
  <si>
    <t>630   Institutional Adv. / Comm. Outreach</t>
  </si>
  <si>
    <t>Total Administration</t>
  </si>
  <si>
    <t>700   Physical Plant Operations</t>
  </si>
  <si>
    <t>820   Transfers &amp; Reserves &amp; Bonds</t>
  </si>
  <si>
    <t>Reduction in state appropriations &amp;</t>
  </si>
  <si>
    <t>Enrollment decline over FY</t>
  </si>
  <si>
    <t>323   Activities Building - Self Supporting</t>
  </si>
  <si>
    <t>Salary allocation revision</t>
  </si>
  <si>
    <t>Total General Expenditures &amp; Transfers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</si>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</sst>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15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 val="double"/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/>
      <sz val="8"/>
      <name val="Arial"/>
      <family val="2"/>
    </font>
    <font>
      <u val="doubleAccounting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0" fontId="5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6" fillId="0" borderId="0" xfId="0" applyNumberFormat="1" applyFont="1"/>
    <xf numFmtId="41" fontId="8" fillId="0" borderId="0" xfId="0" applyNumberFormat="1" applyFont="1"/>
    <xf numFmtId="0" fontId="9" fillId="0" borderId="0" xfId="0" applyFont="1" applyAlignment="1">
      <alignment horizontal="center"/>
    </xf>
    <xf numFmtId="42" fontId="10" fillId="0" borderId="0" xfId="0" applyNumberFormat="1" applyFont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42" fontId="1" fillId="0" borderId="0" xfId="0" applyNumberFormat="1" applyFont="1"/>
    <xf numFmtId="41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/>
    </xf>
    <xf numFmtId="165" fontId="1" fillId="0" borderId="0" xfId="1" applyNumberFormat="1" applyFont="1"/>
    <xf numFmtId="0" fontId="7" fillId="2" borderId="0" xfId="0" applyFont="1" applyFill="1"/>
    <xf numFmtId="0" fontId="0" fillId="2" borderId="0" xfId="0" applyFill="1"/>
    <xf numFmtId="165" fontId="2" fillId="2" borderId="0" xfId="1" applyNumberFormat="1" applyFont="1" applyFill="1"/>
    <xf numFmtId="0" fontId="7" fillId="3" borderId="0" xfId="0" applyFont="1" applyFill="1"/>
    <xf numFmtId="0" fontId="1" fillId="3" borderId="0" xfId="0" applyFont="1" applyFill="1"/>
    <xf numFmtId="165" fontId="1" fillId="3" borderId="0" xfId="1" applyNumberFormat="1" applyFont="1" applyFill="1"/>
    <xf numFmtId="164" fontId="6" fillId="3" borderId="0" xfId="0" applyNumberFormat="1" applyFont="1" applyFill="1"/>
    <xf numFmtId="165" fontId="8" fillId="3" borderId="0" xfId="1" applyNumberFormat="1" applyFont="1" applyFill="1"/>
    <xf numFmtId="0" fontId="0" fillId="3" borderId="0" xfId="0" applyFill="1"/>
    <xf numFmtId="42" fontId="10" fillId="3" borderId="0" xfId="0" applyNumberFormat="1" applyFont="1" applyFill="1"/>
    <xf numFmtId="41" fontId="8" fillId="0" borderId="0" xfId="0" applyNumberFormat="1" applyFont="1" applyBorder="1"/>
    <xf numFmtId="0" fontId="1" fillId="0" borderId="0" xfId="0" applyFont="1" applyFill="1"/>
    <xf numFmtId="0" fontId="0" fillId="0" borderId="0" xfId="0" applyFill="1"/>
    <xf numFmtId="41" fontId="1" fillId="0" borderId="0" xfId="0" applyNumberFormat="1" applyFont="1" applyFill="1"/>
    <xf numFmtId="41" fontId="1" fillId="3" borderId="0" xfId="0" applyNumberFormat="1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3" fontId="0" fillId="0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166" fontId="1" fillId="0" borderId="0" xfId="2" applyNumberFormat="1" applyFont="1"/>
    <xf numFmtId="166" fontId="1" fillId="0" borderId="0" xfId="2" applyNumberFormat="1" applyFont="1" applyFill="1"/>
    <xf numFmtId="166" fontId="8" fillId="0" borderId="0" xfId="2" applyNumberFormat="1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145914</xdr:colOff>
      <xdr:row>4</xdr:row>
      <xdr:rowOff>69289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28789" cy="8535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76200</xdr:rowOff>
    </xdr:from>
    <xdr:to>
      <xdr:col>5</xdr:col>
      <xdr:colOff>145914</xdr:colOff>
      <xdr:row>62</xdr:row>
      <xdr:rowOff>59764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82150"/>
          <a:ext cx="2828789" cy="777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4"/>
  <sheetViews>
    <sheetView tabSelected="1" zoomScaleNormal="100" workbookViewId="0">
      <selection activeCell="A5" sqref="A5:G5"/>
    </sheetView>
  </sheetViews>
  <sheetFormatPr defaultRowHeight="12.75"/>
  <cols>
    <col min="1" max="1" width="15.42578125" customWidth="1"/>
    <col min="2" max="2" width="9" customWidth="1"/>
    <col min="3" max="3" width="8.140625" customWidth="1"/>
    <col min="4" max="4" width="3.85546875" customWidth="1"/>
    <col min="5" max="5" width="2" customWidth="1"/>
    <col min="6" max="6" width="14.7109375" customWidth="1"/>
    <col min="7" max="7" width="12.5703125" customWidth="1"/>
    <col min="8" max="8" width="11.42578125" customWidth="1"/>
    <col min="9" max="9" width="29.85546875" style="32" customWidth="1"/>
    <col min="10" max="10" width="13.5703125" customWidth="1"/>
    <col min="11" max="11" width="12" customWidth="1"/>
  </cols>
  <sheetData>
    <row r="1" spans="1:10" ht="18">
      <c r="A1" s="17"/>
      <c r="B1" s="17"/>
      <c r="C1" s="47"/>
      <c r="D1" s="48"/>
      <c r="E1" s="48"/>
      <c r="F1" s="48"/>
      <c r="G1" s="48"/>
      <c r="H1" s="48"/>
    </row>
    <row r="2" spans="1:10" ht="15">
      <c r="A2" s="17"/>
      <c r="B2" s="17"/>
      <c r="C2" s="49"/>
      <c r="D2" s="49"/>
      <c r="E2" s="49"/>
      <c r="F2" s="49"/>
      <c r="G2" s="49"/>
      <c r="H2" s="49"/>
    </row>
    <row r="4" spans="1:10" ht="15">
      <c r="C4" s="42"/>
      <c r="D4" s="42"/>
      <c r="E4" s="42"/>
      <c r="F4" s="42"/>
      <c r="G4" s="43"/>
      <c r="H4" s="42"/>
    </row>
    <row r="5" spans="1:10" ht="20.100000000000001" customHeight="1">
      <c r="A5" s="49" t="s">
        <v>0</v>
      </c>
      <c r="B5" s="49"/>
      <c r="C5" s="49"/>
      <c r="D5" s="49"/>
      <c r="E5" s="49"/>
      <c r="F5" s="49"/>
      <c r="G5" s="49"/>
      <c r="H5" s="42"/>
    </row>
    <row r="6" spans="1:10" ht="20.100000000000001" customHeight="1">
      <c r="A6" s="42"/>
      <c r="B6" s="42"/>
      <c r="C6" s="42"/>
      <c r="D6" s="42"/>
      <c r="E6" s="42"/>
      <c r="F6" s="18" t="s">
        <v>1</v>
      </c>
      <c r="G6" s="18" t="s">
        <v>1</v>
      </c>
      <c r="H6" s="42"/>
    </row>
    <row r="7" spans="1:10">
      <c r="A7" s="16"/>
      <c r="B7" s="10"/>
      <c r="C7" s="10"/>
      <c r="D7" s="10"/>
      <c r="E7" s="10"/>
      <c r="F7" s="4" t="s">
        <v>2</v>
      </c>
      <c r="G7" s="4" t="s">
        <v>3</v>
      </c>
      <c r="H7" s="4" t="s">
        <v>4</v>
      </c>
      <c r="I7" s="35"/>
      <c r="J7" s="4"/>
    </row>
    <row r="8" spans="1:10">
      <c r="A8" s="2" t="s">
        <v>5</v>
      </c>
      <c r="B8" s="10"/>
      <c r="C8" s="10"/>
      <c r="D8" s="10"/>
      <c r="E8" s="10"/>
      <c r="F8" s="5" t="s">
        <v>6</v>
      </c>
      <c r="G8" s="5" t="s">
        <v>6</v>
      </c>
      <c r="H8" s="5" t="s">
        <v>7</v>
      </c>
      <c r="I8" s="36"/>
      <c r="J8" s="5"/>
    </row>
    <row r="9" spans="1:10">
      <c r="A9" s="2"/>
      <c r="B9" s="10"/>
      <c r="C9" s="10"/>
      <c r="D9" s="10"/>
      <c r="E9" s="10"/>
      <c r="F9" s="10"/>
      <c r="G9" s="10"/>
      <c r="H9" s="8"/>
      <c r="I9" s="36" t="s">
        <v>8</v>
      </c>
      <c r="J9" s="5"/>
    </row>
    <row r="10" spans="1:10">
      <c r="A10" s="10" t="s">
        <v>9</v>
      </c>
      <c r="B10" s="10"/>
      <c r="C10" s="10"/>
      <c r="D10" s="10"/>
      <c r="E10" s="10"/>
      <c r="F10" s="19">
        <v>217702</v>
      </c>
      <c r="G10" s="13">
        <f>77255+91810+52945</f>
        <v>222010</v>
      </c>
      <c r="H10" s="13">
        <f>F10-G10</f>
        <v>-4308</v>
      </c>
      <c r="I10" s="37" t="s">
        <v>10</v>
      </c>
      <c r="J10" s="11"/>
    </row>
    <row r="11" spans="1:10">
      <c r="A11" s="10" t="s">
        <v>11</v>
      </c>
      <c r="B11" s="10"/>
      <c r="C11" s="31"/>
      <c r="D11" s="32"/>
      <c r="E11" s="31"/>
      <c r="F11" s="45">
        <v>771616</v>
      </c>
      <c r="G11" s="33">
        <f>156628+599061+19600</f>
        <v>775289</v>
      </c>
      <c r="H11" s="14">
        <f>F11-G11</f>
        <v>-3673</v>
      </c>
      <c r="I11" s="37" t="s">
        <v>12</v>
      </c>
      <c r="J11" s="12"/>
    </row>
    <row r="12" spans="1:10">
      <c r="A12" s="10" t="s">
        <v>13</v>
      </c>
      <c r="B12" s="10"/>
      <c r="C12" s="10"/>
      <c r="D12" s="10"/>
      <c r="E12" s="10"/>
      <c r="F12" s="44">
        <v>464268</v>
      </c>
      <c r="G12" s="14">
        <f>14540+50711+162819+28500+200844+8200</f>
        <v>465614</v>
      </c>
      <c r="H12" s="14">
        <f t="shared" ref="H12:H27" si="0">F12-G12</f>
        <v>-1346</v>
      </c>
      <c r="I12" s="37"/>
      <c r="J12" s="12"/>
    </row>
    <row r="13" spans="1:10">
      <c r="A13" s="10" t="s">
        <v>14</v>
      </c>
      <c r="B13" s="10"/>
      <c r="C13" s="10"/>
      <c r="D13" s="10"/>
      <c r="E13" s="10"/>
      <c r="F13" s="44">
        <v>576878</v>
      </c>
      <c r="G13" s="14">
        <v>574622</v>
      </c>
      <c r="H13" s="14">
        <f t="shared" si="0"/>
        <v>2256</v>
      </c>
      <c r="I13" s="37"/>
      <c r="J13" s="12"/>
    </row>
    <row r="14" spans="1:10">
      <c r="A14" s="10" t="s">
        <v>15</v>
      </c>
      <c r="B14" s="10"/>
      <c r="C14" s="10"/>
      <c r="D14" s="10"/>
      <c r="E14" s="10"/>
      <c r="F14" s="44">
        <v>702807</v>
      </c>
      <c r="G14" s="14">
        <f>78371+419490+210013</f>
        <v>707874</v>
      </c>
      <c r="H14" s="14">
        <f t="shared" si="0"/>
        <v>-5067</v>
      </c>
      <c r="I14" s="37" t="s">
        <v>16</v>
      </c>
      <c r="J14" s="12"/>
    </row>
    <row r="15" spans="1:10">
      <c r="A15" s="10" t="s">
        <v>17</v>
      </c>
      <c r="B15" s="10"/>
      <c r="C15" s="10"/>
      <c r="D15" s="10"/>
      <c r="E15" s="10"/>
      <c r="F15" s="44">
        <v>0</v>
      </c>
      <c r="G15" s="14">
        <v>0</v>
      </c>
      <c r="H15" s="14">
        <f t="shared" si="0"/>
        <v>0</v>
      </c>
      <c r="I15" s="37"/>
      <c r="J15" s="12"/>
    </row>
    <row r="16" spans="1:10">
      <c r="A16" s="10" t="s">
        <v>18</v>
      </c>
      <c r="B16" s="10"/>
      <c r="C16" s="10"/>
      <c r="D16" s="10"/>
      <c r="E16" s="10"/>
      <c r="F16" s="44">
        <v>74240</v>
      </c>
      <c r="G16" s="14">
        <v>74379</v>
      </c>
      <c r="H16" s="14">
        <f t="shared" si="0"/>
        <v>-139</v>
      </c>
      <c r="I16" s="37"/>
      <c r="J16" s="12"/>
    </row>
    <row r="17" spans="1:10">
      <c r="A17" s="10" t="s">
        <v>19</v>
      </c>
      <c r="B17" s="10"/>
      <c r="C17" s="10"/>
      <c r="D17" s="10"/>
      <c r="E17" s="10"/>
      <c r="F17" s="44">
        <v>25000</v>
      </c>
      <c r="G17" s="14">
        <v>25000</v>
      </c>
      <c r="H17" s="14">
        <f t="shared" si="0"/>
        <v>0</v>
      </c>
      <c r="I17" s="37"/>
      <c r="J17" s="12"/>
    </row>
    <row r="18" spans="1:10">
      <c r="A18" s="10" t="s">
        <v>20</v>
      </c>
      <c r="B18" s="10"/>
      <c r="C18" s="10"/>
      <c r="D18" s="10"/>
      <c r="E18" s="10"/>
      <c r="F18" s="44">
        <v>257912</v>
      </c>
      <c r="G18" s="14">
        <v>257160</v>
      </c>
      <c r="H18" s="14">
        <f t="shared" si="0"/>
        <v>752</v>
      </c>
      <c r="I18" s="37"/>
      <c r="J18" s="12"/>
    </row>
    <row r="19" spans="1:10">
      <c r="A19" s="10" t="s">
        <v>21</v>
      </c>
      <c r="B19" s="10"/>
      <c r="C19" s="10"/>
      <c r="D19" s="10"/>
      <c r="E19" s="10"/>
      <c r="F19" s="44">
        <f>312884+270205</f>
        <v>583089</v>
      </c>
      <c r="G19" s="14">
        <f>163389+152750+269213</f>
        <v>585352</v>
      </c>
      <c r="H19" s="14">
        <f t="shared" si="0"/>
        <v>-2263</v>
      </c>
      <c r="I19" s="37"/>
      <c r="J19" s="12"/>
    </row>
    <row r="20" spans="1:10">
      <c r="A20" s="10" t="s">
        <v>22</v>
      </c>
      <c r="B20" s="10"/>
      <c r="C20" s="10"/>
      <c r="D20" s="10"/>
      <c r="E20" s="10"/>
      <c r="F20" s="44">
        <v>107504</v>
      </c>
      <c r="G20" s="14">
        <v>107384</v>
      </c>
      <c r="H20" s="14">
        <f t="shared" si="0"/>
        <v>120</v>
      </c>
      <c r="I20" s="37"/>
      <c r="J20" s="12"/>
    </row>
    <row r="21" spans="1:10">
      <c r="A21" s="10" t="s">
        <v>23</v>
      </c>
      <c r="B21" s="10"/>
      <c r="C21" s="10"/>
      <c r="D21" s="10"/>
      <c r="E21" s="10"/>
      <c r="F21" s="44">
        <v>46167</v>
      </c>
      <c r="G21" s="14">
        <f>22700+22745</f>
        <v>45445</v>
      </c>
      <c r="H21" s="14">
        <f t="shared" si="0"/>
        <v>722</v>
      </c>
      <c r="I21" s="37"/>
      <c r="J21" s="12"/>
    </row>
    <row r="22" spans="1:10">
      <c r="A22" s="15" t="s">
        <v>24</v>
      </c>
      <c r="B22" s="10"/>
      <c r="C22" s="10"/>
      <c r="D22" s="10"/>
      <c r="E22" s="10"/>
      <c r="F22" s="44">
        <v>35882</v>
      </c>
      <c r="G22" s="14">
        <v>40672</v>
      </c>
      <c r="H22" s="14">
        <f t="shared" si="0"/>
        <v>-4790</v>
      </c>
      <c r="I22" s="37" t="s">
        <v>12</v>
      </c>
      <c r="J22" s="12"/>
    </row>
    <row r="23" spans="1:10">
      <c r="A23" s="10" t="s">
        <v>25</v>
      </c>
      <c r="B23" s="10"/>
      <c r="C23" s="10"/>
      <c r="D23" s="10"/>
      <c r="E23" s="10"/>
      <c r="F23" s="44">
        <v>112702</v>
      </c>
      <c r="G23" s="14">
        <v>112521</v>
      </c>
      <c r="H23" s="14">
        <f t="shared" si="0"/>
        <v>181</v>
      </c>
      <c r="I23" s="37"/>
      <c r="J23" s="12"/>
    </row>
    <row r="24" spans="1:10">
      <c r="A24" s="10" t="s">
        <v>26</v>
      </c>
      <c r="B24" s="10"/>
      <c r="C24" s="10"/>
      <c r="D24" s="10"/>
      <c r="E24" s="10"/>
      <c r="F24" s="44">
        <v>562292</v>
      </c>
      <c r="G24" s="14">
        <f>175150+110178+280949</f>
        <v>566277</v>
      </c>
      <c r="H24" s="14">
        <f t="shared" si="0"/>
        <v>-3985</v>
      </c>
      <c r="I24" s="37" t="s">
        <v>27</v>
      </c>
      <c r="J24" s="12"/>
    </row>
    <row r="25" spans="1:10">
      <c r="A25" s="10" t="s">
        <v>28</v>
      </c>
      <c r="B25" s="10"/>
      <c r="C25" s="10"/>
      <c r="D25" s="10"/>
      <c r="E25" s="10"/>
      <c r="F25" s="44">
        <v>47620</v>
      </c>
      <c r="G25" s="14">
        <v>48500</v>
      </c>
      <c r="H25" s="14">
        <f t="shared" si="0"/>
        <v>-880</v>
      </c>
      <c r="I25" s="37"/>
      <c r="J25" s="12"/>
    </row>
    <row r="26" spans="1:10">
      <c r="A26" s="10" t="s">
        <v>29</v>
      </c>
      <c r="B26" s="10"/>
      <c r="C26" s="10"/>
      <c r="D26" s="10"/>
      <c r="E26" s="10"/>
      <c r="F26" s="44">
        <f>889606+161584</f>
        <v>1051190</v>
      </c>
      <c r="G26" s="14">
        <f>887114+162091</f>
        <v>1049205</v>
      </c>
      <c r="H26" s="14">
        <f t="shared" si="0"/>
        <v>1985</v>
      </c>
      <c r="I26" s="37"/>
      <c r="J26" s="12"/>
    </row>
    <row r="27" spans="1:10" ht="15">
      <c r="A27" s="10" t="s">
        <v>30</v>
      </c>
      <c r="B27" s="10"/>
      <c r="C27" s="10"/>
      <c r="D27" s="10"/>
      <c r="E27" s="10"/>
      <c r="F27" s="46">
        <v>253294</v>
      </c>
      <c r="G27" s="7">
        <f>131590+117383</f>
        <v>248973</v>
      </c>
      <c r="H27" s="7">
        <f t="shared" si="0"/>
        <v>4321</v>
      </c>
      <c r="I27" s="37" t="s">
        <v>31</v>
      </c>
      <c r="J27" s="12"/>
    </row>
    <row r="28" spans="1:10">
      <c r="A28" s="10"/>
      <c r="B28" s="23" t="s">
        <v>32</v>
      </c>
      <c r="C28" s="24"/>
      <c r="D28" s="24"/>
      <c r="E28" s="24"/>
      <c r="F28" s="25">
        <f>SUM(F10:F27)</f>
        <v>5890163</v>
      </c>
      <c r="G28" s="25">
        <f>SUM(G10:G27)</f>
        <v>5906277</v>
      </c>
      <c r="H28" s="34">
        <f>SUM(H10:H27)</f>
        <v>-16114</v>
      </c>
      <c r="I28" s="37"/>
      <c r="J28" s="12"/>
    </row>
    <row r="29" spans="1:10">
      <c r="A29" s="10"/>
      <c r="B29" s="10"/>
      <c r="C29" s="10"/>
      <c r="D29" s="10"/>
      <c r="E29" s="10"/>
      <c r="F29" s="10"/>
      <c r="G29" s="14"/>
      <c r="H29" s="14"/>
      <c r="I29" s="37"/>
      <c r="J29" s="12"/>
    </row>
    <row r="30" spans="1:10">
      <c r="A30" s="10"/>
      <c r="B30" s="10"/>
      <c r="C30" s="10"/>
      <c r="D30" s="10"/>
      <c r="E30" s="10"/>
      <c r="F30" s="10"/>
      <c r="G30" s="14"/>
      <c r="H30" s="14"/>
      <c r="I30" s="37"/>
      <c r="J30" s="12"/>
    </row>
    <row r="31" spans="1:10">
      <c r="A31" s="10" t="s">
        <v>33</v>
      </c>
      <c r="B31" s="10"/>
      <c r="C31" s="10"/>
      <c r="D31" s="10"/>
      <c r="E31" s="10"/>
      <c r="F31" s="44">
        <v>268450</v>
      </c>
      <c r="G31" s="14">
        <f>49505+217500</f>
        <v>267005</v>
      </c>
      <c r="H31" s="14">
        <f t="shared" ref="H31:H32" si="1">F31-G31</f>
        <v>1445</v>
      </c>
      <c r="I31" s="38"/>
      <c r="J31" s="12"/>
    </row>
    <row r="32" spans="1:10" ht="15">
      <c r="A32" s="10" t="s">
        <v>34</v>
      </c>
      <c r="B32" s="10"/>
      <c r="C32" s="10"/>
      <c r="D32" s="10"/>
      <c r="E32" s="10"/>
      <c r="F32" s="7">
        <v>83539</v>
      </c>
      <c r="G32" s="7">
        <f>83358+7000</f>
        <v>90358</v>
      </c>
      <c r="H32" s="7">
        <f t="shared" si="1"/>
        <v>-6819</v>
      </c>
      <c r="I32" s="37" t="s">
        <v>27</v>
      </c>
      <c r="J32" s="12"/>
    </row>
    <row r="33" spans="1:10">
      <c r="A33" s="10"/>
      <c r="B33" s="23" t="s">
        <v>35</v>
      </c>
      <c r="C33" s="24"/>
      <c r="D33" s="24"/>
      <c r="E33" s="24"/>
      <c r="F33" s="25">
        <f>SUM(F31:F32)</f>
        <v>351989</v>
      </c>
      <c r="G33" s="25">
        <f>SUM(G31:G32)</f>
        <v>357363</v>
      </c>
      <c r="H33" s="25">
        <f t="shared" ref="H33" si="2">SUM(H31:H32)</f>
        <v>-5374</v>
      </c>
      <c r="I33" s="38"/>
      <c r="J33" s="12"/>
    </row>
    <row r="34" spans="1:10">
      <c r="A34" s="10"/>
      <c r="B34" s="10"/>
      <c r="C34" s="10"/>
      <c r="D34" s="10"/>
      <c r="E34" s="10"/>
      <c r="F34" s="10"/>
      <c r="G34" s="14"/>
      <c r="H34" s="14"/>
      <c r="I34" s="38"/>
      <c r="J34" s="12"/>
    </row>
    <row r="35" spans="1:10">
      <c r="A35" s="10"/>
      <c r="B35" s="10"/>
      <c r="C35" s="10"/>
      <c r="D35" s="10"/>
      <c r="E35" s="10"/>
      <c r="F35" s="10"/>
      <c r="G35" s="14"/>
      <c r="H35" s="14"/>
      <c r="I35" s="38"/>
      <c r="J35" s="12"/>
    </row>
    <row r="36" spans="1:10">
      <c r="A36" s="10" t="s">
        <v>36</v>
      </c>
      <c r="B36" s="10"/>
      <c r="C36" s="10"/>
      <c r="D36" s="10"/>
      <c r="E36" s="10"/>
      <c r="F36" s="44">
        <v>163155</v>
      </c>
      <c r="G36" s="14">
        <v>164194</v>
      </c>
      <c r="H36" s="14">
        <f t="shared" ref="H36:H44" si="3">F36-G36</f>
        <v>-1039</v>
      </c>
      <c r="I36" s="37"/>
      <c r="J36" s="12"/>
    </row>
    <row r="37" spans="1:10">
      <c r="A37" s="10" t="s">
        <v>37</v>
      </c>
      <c r="B37" s="10"/>
      <c r="C37" s="10"/>
      <c r="D37" s="10"/>
      <c r="E37" s="10"/>
      <c r="F37" s="44">
        <v>127487</v>
      </c>
      <c r="G37" s="14">
        <f>135277</f>
        <v>135277</v>
      </c>
      <c r="H37" s="14">
        <f t="shared" si="3"/>
        <v>-7790</v>
      </c>
      <c r="I37" s="38" t="s">
        <v>38</v>
      </c>
      <c r="J37" s="12"/>
    </row>
    <row r="38" spans="1:10">
      <c r="A38" s="10" t="s">
        <v>39</v>
      </c>
      <c r="B38" s="10"/>
      <c r="C38" s="10"/>
      <c r="D38" s="10"/>
      <c r="E38" s="10"/>
      <c r="F38" s="44">
        <v>197706</v>
      </c>
      <c r="G38" s="14">
        <v>197586</v>
      </c>
      <c r="H38" s="14">
        <f t="shared" si="3"/>
        <v>120</v>
      </c>
      <c r="I38" s="38"/>
      <c r="J38" s="12"/>
    </row>
    <row r="39" spans="1:10">
      <c r="A39" s="10" t="s">
        <v>40</v>
      </c>
      <c r="B39" s="10"/>
      <c r="C39" s="10"/>
      <c r="D39" s="10"/>
      <c r="E39" s="10"/>
      <c r="F39" s="44">
        <v>353670</v>
      </c>
      <c r="G39" s="14">
        <f>344105</f>
        <v>344105</v>
      </c>
      <c r="H39" s="14">
        <f t="shared" si="3"/>
        <v>9565</v>
      </c>
      <c r="I39" s="38" t="s">
        <v>41</v>
      </c>
      <c r="J39" s="12"/>
    </row>
    <row r="40" spans="1:10">
      <c r="A40" s="10" t="s">
        <v>42</v>
      </c>
      <c r="B40" s="10"/>
      <c r="C40" s="10"/>
      <c r="D40" s="10"/>
      <c r="E40" s="10"/>
      <c r="F40" s="44">
        <v>295721</v>
      </c>
      <c r="G40" s="14">
        <v>291502</v>
      </c>
      <c r="H40" s="14">
        <f t="shared" si="3"/>
        <v>4219</v>
      </c>
      <c r="I40" s="38" t="s">
        <v>43</v>
      </c>
      <c r="J40" s="12"/>
    </row>
    <row r="41" spans="1:10">
      <c r="A41" s="10" t="s">
        <v>44</v>
      </c>
      <c r="B41" s="10"/>
      <c r="C41" s="10"/>
      <c r="D41" s="10"/>
      <c r="E41" s="10"/>
      <c r="F41" s="44">
        <v>150541</v>
      </c>
      <c r="G41" s="14">
        <v>155821</v>
      </c>
      <c r="H41" s="14">
        <f t="shared" si="3"/>
        <v>-5280</v>
      </c>
      <c r="I41" s="38" t="s">
        <v>45</v>
      </c>
      <c r="J41" s="12"/>
    </row>
    <row r="42" spans="1:10">
      <c r="A42" s="10" t="s">
        <v>46</v>
      </c>
      <c r="B42" s="10"/>
      <c r="C42" s="10"/>
      <c r="D42" s="10"/>
      <c r="E42" s="10"/>
      <c r="F42" s="44">
        <v>186692</v>
      </c>
      <c r="G42" s="14">
        <v>134190</v>
      </c>
      <c r="H42" s="14">
        <f t="shared" si="3"/>
        <v>52502</v>
      </c>
      <c r="I42" s="38" t="s">
        <v>47</v>
      </c>
      <c r="J42" s="12"/>
    </row>
    <row r="43" spans="1:10">
      <c r="A43" s="10" t="s">
        <v>48</v>
      </c>
      <c r="B43" s="10"/>
      <c r="C43" s="10"/>
      <c r="D43" s="10"/>
      <c r="E43" s="10"/>
      <c r="F43" s="44">
        <v>116492</v>
      </c>
      <c r="G43" s="14">
        <v>116192</v>
      </c>
      <c r="H43" s="14">
        <f t="shared" si="3"/>
        <v>300</v>
      </c>
      <c r="I43" s="38"/>
      <c r="J43" s="12"/>
    </row>
    <row r="44" spans="1:10" ht="15">
      <c r="A44" s="10" t="s">
        <v>49</v>
      </c>
      <c r="B44" s="10"/>
      <c r="C44" s="10"/>
      <c r="D44" s="10"/>
      <c r="E44" s="10"/>
      <c r="F44" s="30">
        <v>236610</v>
      </c>
      <c r="G44" s="30">
        <v>236190</v>
      </c>
      <c r="H44" s="7">
        <f t="shared" si="3"/>
        <v>420</v>
      </c>
      <c r="I44" s="38"/>
      <c r="J44" s="12"/>
    </row>
    <row r="45" spans="1:10">
      <c r="A45" s="10"/>
      <c r="B45" s="23" t="s">
        <v>50</v>
      </c>
      <c r="C45" s="24"/>
      <c r="D45" s="24"/>
      <c r="E45" s="24"/>
      <c r="F45" s="25">
        <f>SUM(F36:F44)</f>
        <v>1828074</v>
      </c>
      <c r="G45" s="25">
        <f>SUM(G36:G44)</f>
        <v>1775057</v>
      </c>
      <c r="H45" s="25">
        <f>SUM(H36:H44)</f>
        <v>53017</v>
      </c>
      <c r="I45" s="38"/>
      <c r="J45" s="12"/>
    </row>
    <row r="46" spans="1:10">
      <c r="A46" s="10"/>
      <c r="B46" s="10"/>
      <c r="C46" s="10"/>
      <c r="D46" s="10"/>
      <c r="E46" s="10"/>
      <c r="F46" s="10"/>
      <c r="G46" s="14"/>
      <c r="H46" s="14"/>
      <c r="I46" s="38"/>
      <c r="J46" s="12"/>
    </row>
    <row r="47" spans="1:10">
      <c r="A47" s="10"/>
      <c r="B47" s="10"/>
      <c r="C47" s="10"/>
      <c r="D47" s="10"/>
      <c r="E47" s="10"/>
      <c r="F47" s="10"/>
      <c r="G47" s="14"/>
      <c r="H47" s="14"/>
      <c r="I47" s="38"/>
      <c r="J47" s="12"/>
    </row>
    <row r="48" spans="1:10">
      <c r="A48" s="10" t="s">
        <v>51</v>
      </c>
      <c r="B48" s="10"/>
      <c r="C48" s="10"/>
      <c r="D48" s="10"/>
      <c r="E48" s="10"/>
      <c r="F48" s="44">
        <v>144048</v>
      </c>
      <c r="G48" s="14">
        <v>143687</v>
      </c>
      <c r="H48" s="14">
        <f t="shared" ref="H48:H53" si="4">F48-G48</f>
        <v>361</v>
      </c>
      <c r="I48" s="38"/>
      <c r="J48" s="12"/>
    </row>
    <row r="49" spans="1:10">
      <c r="A49" s="10" t="s">
        <v>52</v>
      </c>
      <c r="B49" s="10"/>
      <c r="C49" s="10"/>
      <c r="D49" s="10"/>
      <c r="E49" s="10"/>
      <c r="F49" s="44">
        <v>408820</v>
      </c>
      <c r="G49" s="14">
        <v>406752</v>
      </c>
      <c r="H49" s="14">
        <f t="shared" si="4"/>
        <v>2068</v>
      </c>
      <c r="I49" s="38"/>
      <c r="J49" s="12"/>
    </row>
    <row r="50" spans="1:10">
      <c r="A50" s="10" t="s">
        <v>53</v>
      </c>
      <c r="B50" s="10"/>
      <c r="C50" s="10"/>
      <c r="D50" s="10"/>
      <c r="E50" s="10"/>
      <c r="F50" s="44">
        <v>90968</v>
      </c>
      <c r="G50" s="14">
        <v>90130</v>
      </c>
      <c r="H50" s="14">
        <f t="shared" si="4"/>
        <v>838</v>
      </c>
      <c r="I50" s="38"/>
      <c r="J50" s="12"/>
    </row>
    <row r="51" spans="1:10">
      <c r="A51" s="10" t="s">
        <v>54</v>
      </c>
      <c r="B51" s="10"/>
      <c r="C51" s="10"/>
      <c r="D51" s="10"/>
      <c r="E51" s="10"/>
      <c r="F51" s="44">
        <v>285135</v>
      </c>
      <c r="G51" s="14">
        <v>288535</v>
      </c>
      <c r="H51" s="14">
        <f t="shared" si="4"/>
        <v>-3400</v>
      </c>
      <c r="I51" s="38" t="s">
        <v>55</v>
      </c>
      <c r="J51" s="12"/>
    </row>
    <row r="52" spans="1:10">
      <c r="A52" s="10" t="s">
        <v>56</v>
      </c>
      <c r="B52" s="10"/>
      <c r="C52" s="10"/>
      <c r="D52" s="10"/>
      <c r="E52" s="10"/>
      <c r="F52" s="10">
        <v>427527</v>
      </c>
      <c r="G52" s="14">
        <v>425997</v>
      </c>
      <c r="H52" s="14">
        <f t="shared" si="4"/>
        <v>1530</v>
      </c>
      <c r="I52" s="38"/>
      <c r="J52" s="12"/>
    </row>
    <row r="53" spans="1:10" ht="15">
      <c r="A53" s="10" t="s">
        <v>57</v>
      </c>
      <c r="B53" s="10"/>
      <c r="C53" s="10"/>
      <c r="D53" s="10"/>
      <c r="E53" s="10"/>
      <c r="F53" s="7">
        <v>107646</v>
      </c>
      <c r="G53" s="7">
        <v>106987</v>
      </c>
      <c r="H53" s="7">
        <f t="shared" si="4"/>
        <v>659</v>
      </c>
      <c r="I53" s="38"/>
      <c r="J53" s="12"/>
    </row>
    <row r="54" spans="1:10">
      <c r="A54" s="10"/>
      <c r="B54" s="23" t="s">
        <v>58</v>
      </c>
      <c r="C54" s="24"/>
      <c r="D54" s="24"/>
      <c r="E54" s="24"/>
      <c r="F54" s="25">
        <f>SUM(F48:F53)</f>
        <v>1464144</v>
      </c>
      <c r="G54" s="25">
        <f>SUM(G48:G53)</f>
        <v>1462088</v>
      </c>
      <c r="H54" s="25">
        <f t="shared" ref="H54" si="5">SUM(H48:H53)</f>
        <v>2056</v>
      </c>
      <c r="I54" s="38"/>
      <c r="J54" s="12"/>
    </row>
    <row r="55" spans="1:10">
      <c r="A55" s="10"/>
      <c r="B55" s="10"/>
      <c r="C55" s="10"/>
      <c r="D55" s="10"/>
      <c r="E55" s="10"/>
      <c r="F55" s="10"/>
      <c r="G55" s="10"/>
      <c r="H55" s="14"/>
      <c r="I55" s="38"/>
      <c r="J55" s="12"/>
    </row>
    <row r="56" spans="1:10">
      <c r="A56" s="10"/>
      <c r="B56" s="10"/>
      <c r="C56" s="10"/>
      <c r="D56" s="10"/>
      <c r="E56" s="10"/>
      <c r="F56" s="10"/>
      <c r="G56" s="10"/>
      <c r="H56" s="14"/>
      <c r="I56" s="38"/>
      <c r="J56" s="12"/>
    </row>
    <row r="57" spans="1:10">
      <c r="A57" s="10"/>
      <c r="B57" s="10"/>
      <c r="C57" s="10"/>
      <c r="D57" s="10"/>
      <c r="E57" s="10"/>
      <c r="F57" s="10"/>
      <c r="G57" s="10"/>
      <c r="H57" s="14"/>
      <c r="I57" s="39" t="s">
        <v>59</v>
      </c>
      <c r="J57" s="12"/>
    </row>
    <row r="58" spans="1:10">
      <c r="A58" s="10"/>
      <c r="B58" s="10"/>
      <c r="C58" s="10"/>
      <c r="D58" s="10"/>
      <c r="E58" s="10"/>
      <c r="F58" s="10"/>
      <c r="G58" s="10"/>
      <c r="H58" s="14"/>
      <c r="I58" s="38"/>
      <c r="J58" s="12"/>
    </row>
    <row r="59" spans="1:10">
      <c r="A59" s="10"/>
      <c r="B59" s="10"/>
      <c r="C59" s="10"/>
      <c r="D59" s="10"/>
      <c r="E59" s="10"/>
      <c r="F59" s="10"/>
      <c r="G59" s="10"/>
      <c r="H59" s="14"/>
      <c r="I59" s="38"/>
      <c r="J59" s="12"/>
    </row>
    <row r="60" spans="1:10">
      <c r="A60" s="10"/>
      <c r="B60" s="10"/>
      <c r="C60" s="10"/>
      <c r="D60" s="10"/>
      <c r="E60" s="10"/>
      <c r="F60" s="10"/>
      <c r="G60" s="10"/>
      <c r="H60" s="14"/>
      <c r="I60" s="38"/>
      <c r="J60" s="12"/>
    </row>
    <row r="61" spans="1:10">
      <c r="A61" s="10"/>
      <c r="B61" s="10"/>
      <c r="C61" s="10"/>
      <c r="D61" s="10"/>
      <c r="E61" s="10"/>
      <c r="F61" s="10"/>
      <c r="G61" s="10"/>
      <c r="H61" s="14"/>
      <c r="I61" s="38"/>
      <c r="J61" s="12"/>
    </row>
    <row r="62" spans="1:10">
      <c r="A62" s="10"/>
      <c r="B62" s="10"/>
      <c r="C62" s="10"/>
      <c r="D62" s="10"/>
      <c r="E62" s="10"/>
      <c r="F62" s="10"/>
      <c r="G62" s="10"/>
      <c r="H62" s="14"/>
      <c r="I62" s="38"/>
      <c r="J62" s="12"/>
    </row>
    <row r="63" spans="1:10">
      <c r="A63" s="10"/>
      <c r="B63" s="10"/>
      <c r="C63" s="10"/>
      <c r="D63" s="10"/>
      <c r="E63" s="10"/>
      <c r="F63" s="10"/>
      <c r="G63" s="10"/>
      <c r="H63" s="14"/>
      <c r="I63" s="38"/>
      <c r="J63" s="12"/>
    </row>
    <row r="64" spans="1:10" ht="15">
      <c r="A64" s="49" t="s">
        <v>60</v>
      </c>
      <c r="B64" s="49"/>
      <c r="C64" s="49"/>
      <c r="D64" s="49"/>
      <c r="E64" s="49"/>
      <c r="F64" s="49"/>
      <c r="G64" s="49"/>
      <c r="H64" s="14"/>
      <c r="I64" s="38"/>
      <c r="J64" s="12"/>
    </row>
    <row r="65" spans="1:10">
      <c r="A65" s="10"/>
      <c r="B65" s="10"/>
      <c r="C65" s="10"/>
      <c r="D65" s="10"/>
      <c r="E65" s="10"/>
      <c r="F65" s="10"/>
      <c r="G65" s="10"/>
      <c r="H65" s="14"/>
      <c r="I65" s="38"/>
      <c r="J65" s="12"/>
    </row>
    <row r="66" spans="1:10">
      <c r="A66" s="10" t="s">
        <v>61</v>
      </c>
      <c r="B66" s="10"/>
      <c r="C66" s="10"/>
      <c r="D66" s="10"/>
      <c r="E66" s="10"/>
      <c r="F66" s="10">
        <v>319525</v>
      </c>
      <c r="G66" s="14">
        <v>319105</v>
      </c>
      <c r="H66" s="14">
        <f t="shared" ref="H66:H72" si="6">F66-G66</f>
        <v>420</v>
      </c>
      <c r="I66" s="38"/>
      <c r="J66" s="12"/>
    </row>
    <row r="67" spans="1:10">
      <c r="A67" s="10" t="s">
        <v>62</v>
      </c>
      <c r="B67" s="10"/>
      <c r="C67" s="10"/>
      <c r="D67" s="10"/>
      <c r="E67" s="10"/>
      <c r="F67" s="10">
        <v>151400</v>
      </c>
      <c r="G67" s="14">
        <v>151400</v>
      </c>
      <c r="H67" s="14">
        <f t="shared" si="6"/>
        <v>0</v>
      </c>
      <c r="I67" s="38"/>
      <c r="J67" s="12"/>
    </row>
    <row r="68" spans="1:10">
      <c r="A68" s="10" t="s">
        <v>63</v>
      </c>
      <c r="B68" s="10"/>
      <c r="C68" s="10"/>
      <c r="D68" s="10"/>
      <c r="E68" s="10"/>
      <c r="F68" s="10">
        <v>249190</v>
      </c>
      <c r="G68" s="14">
        <v>248439</v>
      </c>
      <c r="H68" s="14">
        <f t="shared" si="6"/>
        <v>751</v>
      </c>
      <c r="I68" s="38"/>
      <c r="J68" s="12"/>
    </row>
    <row r="69" spans="1:10">
      <c r="A69" s="10" t="s">
        <v>64</v>
      </c>
      <c r="B69" s="10"/>
      <c r="C69" s="10"/>
      <c r="D69" s="10"/>
      <c r="E69" s="10"/>
      <c r="F69" s="10">
        <v>466633</v>
      </c>
      <c r="G69" s="14">
        <v>465254</v>
      </c>
      <c r="H69" s="14">
        <f t="shared" si="6"/>
        <v>1379</v>
      </c>
      <c r="I69" s="38"/>
      <c r="J69" s="12"/>
    </row>
    <row r="70" spans="1:10">
      <c r="A70" s="10" t="s">
        <v>65</v>
      </c>
      <c r="B70" s="10"/>
      <c r="C70" s="10"/>
      <c r="D70" s="10"/>
      <c r="E70" s="10"/>
      <c r="F70" s="10">
        <v>1189652</v>
      </c>
      <c r="G70" s="14">
        <f>1165304+21800+4200+2400</f>
        <v>1193704</v>
      </c>
      <c r="H70" s="14">
        <f t="shared" si="6"/>
        <v>-4052</v>
      </c>
      <c r="I70" s="38" t="s">
        <v>38</v>
      </c>
      <c r="J70" s="12"/>
    </row>
    <row r="71" spans="1:10">
      <c r="A71" s="10" t="s">
        <v>66</v>
      </c>
      <c r="B71" s="10"/>
      <c r="C71" s="10"/>
      <c r="D71" s="10"/>
      <c r="E71" s="10"/>
      <c r="F71" s="10">
        <v>375266</v>
      </c>
      <c r="G71" s="14">
        <v>451463</v>
      </c>
      <c r="H71" s="14">
        <f t="shared" si="6"/>
        <v>-76197</v>
      </c>
      <c r="I71" s="38" t="s">
        <v>67</v>
      </c>
      <c r="J71" s="12"/>
    </row>
    <row r="72" spans="1:10" ht="15">
      <c r="A72" s="10" t="s">
        <v>68</v>
      </c>
      <c r="B72" s="10"/>
      <c r="C72" s="10"/>
      <c r="D72" s="10"/>
      <c r="E72" s="3"/>
      <c r="F72" s="3">
        <v>730060</v>
      </c>
      <c r="G72" s="7">
        <f>635340+92829</f>
        <v>728169</v>
      </c>
      <c r="H72" s="7">
        <f t="shared" si="6"/>
        <v>1891</v>
      </c>
      <c r="I72" s="38"/>
      <c r="J72" s="12"/>
    </row>
    <row r="73" spans="1:10">
      <c r="A73" s="10"/>
      <c r="B73" s="23" t="s">
        <v>69</v>
      </c>
      <c r="C73" s="24"/>
      <c r="D73" s="24"/>
      <c r="E73" s="26"/>
      <c r="F73" s="25">
        <f>SUM(F66:F72)</f>
        <v>3481726</v>
      </c>
      <c r="G73" s="25">
        <f>SUM(G66:G72)</f>
        <v>3557534</v>
      </c>
      <c r="H73" s="25">
        <f t="shared" ref="H73" si="7">SUM(H66:H72)</f>
        <v>-75808</v>
      </c>
      <c r="I73" s="38"/>
      <c r="J73" s="12"/>
    </row>
    <row r="74" spans="1:10">
      <c r="A74" s="10"/>
      <c r="B74" s="10"/>
      <c r="C74" s="10"/>
      <c r="D74" s="10"/>
      <c r="E74" s="3"/>
      <c r="F74" s="3"/>
      <c r="G74" s="14"/>
      <c r="H74" s="14"/>
      <c r="I74" s="38"/>
      <c r="J74" s="12"/>
    </row>
    <row r="75" spans="1:10">
      <c r="A75" s="10"/>
      <c r="B75" s="10"/>
      <c r="C75" s="10"/>
      <c r="D75" s="10"/>
      <c r="E75" s="3"/>
      <c r="F75" s="3"/>
      <c r="G75" s="14"/>
      <c r="H75" s="14"/>
      <c r="I75" s="38"/>
      <c r="J75" s="12"/>
    </row>
    <row r="76" spans="1:10" ht="15">
      <c r="A76" s="23" t="s">
        <v>70</v>
      </c>
      <c r="B76" s="24"/>
      <c r="C76" s="24"/>
      <c r="D76" s="24"/>
      <c r="E76" s="24"/>
      <c r="F76" s="27">
        <v>1872682</v>
      </c>
      <c r="G76" s="27">
        <f>1597015+194635</f>
        <v>1791650</v>
      </c>
      <c r="H76" s="27">
        <f>F76-G76</f>
        <v>81032</v>
      </c>
      <c r="I76" s="38" t="s">
        <v>67</v>
      </c>
      <c r="J76" s="12"/>
    </row>
    <row r="77" spans="1:10">
      <c r="A77" s="10"/>
      <c r="B77" s="10"/>
      <c r="C77" s="10"/>
      <c r="D77" s="10"/>
      <c r="E77" s="10"/>
      <c r="F77" s="10"/>
      <c r="G77" s="19"/>
      <c r="H77" s="19"/>
      <c r="I77" s="38"/>
      <c r="J77" s="12"/>
    </row>
    <row r="78" spans="1:10">
      <c r="A78" s="10"/>
      <c r="B78" s="10"/>
      <c r="C78" s="10"/>
      <c r="D78" s="10"/>
      <c r="E78" s="10"/>
      <c r="F78" s="10"/>
      <c r="G78" s="19"/>
      <c r="H78" s="19"/>
      <c r="I78" s="38"/>
      <c r="J78" s="12"/>
    </row>
    <row r="79" spans="1:10" ht="15">
      <c r="A79" s="23" t="s">
        <v>71</v>
      </c>
      <c r="B79" s="24"/>
      <c r="C79" s="24"/>
      <c r="D79" s="24"/>
      <c r="E79" s="26"/>
      <c r="F79" s="27">
        <f>750000+473354+70000-48000-547949</f>
        <v>697405</v>
      </c>
      <c r="G79" s="27">
        <f>750000+473354+70000</f>
        <v>1293354</v>
      </c>
      <c r="H79" s="27">
        <f>F79-G79</f>
        <v>-595949</v>
      </c>
      <c r="I79" s="38" t="s">
        <v>72</v>
      </c>
      <c r="J79" s="12"/>
    </row>
    <row r="80" spans="1:10" ht="15">
      <c r="A80" s="10"/>
      <c r="B80" s="10"/>
      <c r="C80" s="10"/>
      <c r="D80" s="10"/>
      <c r="E80" s="3"/>
      <c r="F80" s="3"/>
      <c r="G80" s="7"/>
      <c r="H80" s="7"/>
      <c r="I80" s="38" t="s">
        <v>73</v>
      </c>
      <c r="J80" s="12"/>
    </row>
    <row r="81" spans="1:10" ht="15">
      <c r="A81" s="10"/>
      <c r="B81" s="10"/>
      <c r="C81" s="10"/>
      <c r="D81" s="10"/>
      <c r="E81" s="3"/>
      <c r="F81" s="3"/>
      <c r="G81" s="7"/>
      <c r="H81" s="7"/>
      <c r="I81" s="38"/>
      <c r="J81" s="12"/>
    </row>
    <row r="82" spans="1:10" ht="15">
      <c r="A82" s="23" t="s">
        <v>74</v>
      </c>
      <c r="B82" s="28"/>
      <c r="C82" s="28"/>
      <c r="D82" s="28"/>
      <c r="E82" s="28"/>
      <c r="F82" s="29">
        <v>335063</v>
      </c>
      <c r="G82" s="29">
        <v>325872</v>
      </c>
      <c r="H82" s="27">
        <f>F82-G82</f>
        <v>9191</v>
      </c>
      <c r="I82" s="38" t="s">
        <v>75</v>
      </c>
      <c r="J82" s="12"/>
    </row>
    <row r="83" spans="1:10" ht="15">
      <c r="A83" s="10"/>
      <c r="G83" s="9"/>
      <c r="H83" s="9"/>
      <c r="I83" s="37"/>
      <c r="J83" s="12"/>
    </row>
    <row r="84" spans="1:10">
      <c r="G84" s="6"/>
      <c r="H84" s="14"/>
      <c r="I84" s="40"/>
      <c r="J84" s="3"/>
    </row>
    <row r="85" spans="1:10">
      <c r="A85" s="20" t="s">
        <v>76</v>
      </c>
      <c r="B85" s="21"/>
      <c r="C85" s="21"/>
      <c r="D85" s="21"/>
      <c r="E85" s="21"/>
      <c r="F85" s="22">
        <f>F28+F33+F45+F54+F73+F76+F79+F82</f>
        <v>15921246</v>
      </c>
      <c r="G85" s="22">
        <f>G28+G33+G45+G54+G73+G76+G79+G82</f>
        <v>16469195</v>
      </c>
      <c r="H85" s="22">
        <f>H28+H33+H45+H54+H73+H76+H79+H82</f>
        <v>-547949</v>
      </c>
      <c r="I85" s="41"/>
      <c r="J85" s="1"/>
    </row>
    <row r="86" spans="1:10" ht="15">
      <c r="H86" s="9"/>
    </row>
    <row r="87" spans="1:10" ht="15">
      <c r="H87" s="9"/>
    </row>
    <row r="88" spans="1:10">
      <c r="H88" s="14"/>
    </row>
    <row r="89" spans="1:10" ht="15">
      <c r="H89" s="9"/>
    </row>
    <row r="90" spans="1:10">
      <c r="H90" s="14"/>
    </row>
    <row r="91" spans="1:10">
      <c r="H91" s="1"/>
    </row>
    <row r="114" spans="9:9">
      <c r="I114" s="39" t="s">
        <v>77</v>
      </c>
    </row>
  </sheetData>
  <mergeCells count="4">
    <mergeCell ref="C1:H1"/>
    <mergeCell ref="C2:H2"/>
    <mergeCell ref="A5:G5"/>
    <mergeCell ref="A64:G64"/>
  </mergeCells>
  <phoneticPr fontId="0" type="noConversion"/>
  <printOptions horizontalCentered="1"/>
  <pageMargins left="0.25" right="0" top="0.25" bottom="0.28000000000000003" header="0.25" footer="0.25"/>
  <pageSetup scale="9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8361188C91348BBE4E9A8802785D2" ma:contentTypeVersion="10" ma:contentTypeDescription="Create a new document." ma:contentTypeScope="" ma:versionID="4eafd7ba65569d578032e139fe1b4cd2">
  <xsd:schema xmlns:xsd="http://www.w3.org/2001/XMLSchema" xmlns:xs="http://www.w3.org/2001/XMLSchema" xmlns:p="http://schemas.microsoft.com/office/2006/metadata/properties" xmlns:ns2="ce24adb0-8e56-4739-a8a6-9d96be50871c" xmlns:ns3="b0cd2e89-cf43-48ab-a131-05ba9c48ea27" targetNamespace="http://schemas.microsoft.com/office/2006/metadata/properties" ma:root="true" ma:fieldsID="5f57a31d7d844b684fbc20192b26b743" ns2:_="" ns3:_="">
    <xsd:import namespace="ce24adb0-8e56-4739-a8a6-9d96be50871c"/>
    <xsd:import namespace="b0cd2e89-cf43-48ab-a131-05ba9c48ea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4adb0-8e56-4739-a8a6-9d96be5087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d2e89-cf43-48ab-a131-05ba9c48e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9EB51C-35E0-4109-993E-B45659897FF7}"/>
</file>

<file path=customXml/itemProps2.xml><?xml version="1.0" encoding="utf-8"?>
<ds:datastoreItem xmlns:ds="http://schemas.openxmlformats.org/officeDocument/2006/customXml" ds:itemID="{065D700A-A703-4946-A9DC-2C24F8510B88}"/>
</file>

<file path=customXml/itemProps3.xml><?xml version="1.0" encoding="utf-8"?>
<ds:datastoreItem xmlns:ds="http://schemas.openxmlformats.org/officeDocument/2006/customXml" ds:itemID="{A6CC465E-8E81-4E50-AFE7-270B10ACD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FUNDS 95-96</dc:title>
  <dc:subject>TENTATIVE BUDGET</dc:subject>
  <dc:creator>Anne McCoy</dc:creator>
  <cp:keywords/>
  <dc:description/>
  <cp:lastModifiedBy>Connie Stewart</cp:lastModifiedBy>
  <cp:revision/>
  <dcterms:created xsi:type="dcterms:W3CDTF">1996-03-22T16:37:47Z</dcterms:created>
  <dcterms:modified xsi:type="dcterms:W3CDTF">2020-04-30T18:37:26Z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0x010100CE68361188C91348BBE4E9A8802785D2</vt:lpwstr>
  </property>
  <property fmtid="{D5CDD505-2E9C-101B-9397-08002B2CF9AE}" pid="3" name="AuthorIds_UIVersion_5120">
    <vt:lpwstr>12</vt:lpwstr>
  </property>
</Properties>
</file>